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ion" state="visible" r:id="rId4"/>
  </sheets>
  <calcPr calcId="171027" fullCalcOnLoad="1"/>
</workbook>
</file>

<file path=xl/sharedStrings.xml><?xml version="1.0" encoding="utf-8"?>
<sst xmlns="http://schemas.openxmlformats.org/spreadsheetml/2006/main" count="23" uniqueCount="23">
  <si>
    <t>FINANCIAL FOCUS 360</t>
  </si>
  <si>
    <t>Retirement Projection Worksheet</t>
  </si>
  <si>
    <t>Change the shaded assumptions to model scenarios. Monthly compounding and the 4% rule, like the Retirement Planner on financialfocus360.com.</t>
  </si>
  <si>
    <t>Assumption</t>
  </si>
  <si>
    <t>Value</t>
  </si>
  <si>
    <t/>
  </si>
  <si>
    <t>Age</t>
  </si>
  <si>
    <t>Start balance</t>
  </si>
  <si>
    <t>Contributions</t>
  </si>
  <si>
    <t>Growth</t>
  </si>
  <si>
    <t>End balance</t>
  </si>
  <si>
    <t>Current age</t>
  </si>
  <si>
    <t>Target retirement age</t>
  </si>
  <si>
    <t>Current retirement savings</t>
  </si>
  <si>
    <t>Monthly contribution</t>
  </si>
  <si>
    <t>Expected annual return</t>
  </si>
  <si>
    <t>Desired monthly income (today's dollars)</t>
  </si>
  <si>
    <t>Years to retirement</t>
  </si>
  <si>
    <t>Projected savings at retirement</t>
  </si>
  <si>
    <t>Required savings (4% rule: income x 12 x 25)</t>
  </si>
  <si>
    <t>Surplus / (shortfall)</t>
  </si>
  <si>
    <t>Monthly contribution needed to hit target</t>
  </si>
  <si>
    <t>Does not account for inflation, taxes or Social Security. Educational only; consult a financial professional for personalized planning.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</si>
</sst>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-&quot;$&quot;#,##0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  <font>
      <i/>
      <color rgb="FF80868D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4171A"/>
      </patternFill>
    </fill>
    <fill>
      <patternFill patternType="solid">
        <fgColor rgb="FFF6F3EE"/>
      </patternFill>
    </fill>
    <fill>
      <patternFill patternType="solid">
        <fgColor rgb="FFF3ECD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D5C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5" fillId="0" borderId="1" xfId="0" applyFont="1" applyBorder="1"/>
    <xf numFmtId="1" fontId="5" fillId="3" borderId="1" xfId="0" applyNumberFormat="1" applyFont="1" applyFill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4" borderId="1" xfId="0" applyFont="1" applyFill="1" applyBorder="1"/>
    <xf numFmtId="164" fontId="6" fillId="4" borderId="1" xfId="0" applyNumberFormat="1" applyFont="1" applyFill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 showGridLines="0"/>
  </sheetViews>
  <sheetFormatPr defaultRowHeight="20" outlineLevelRow="0" outlineLevelCol="0" x14ac:dyDescent="55" customHeight="1"/>
  <cols>
    <col min="1" max="1" width="40" customWidth="1"/>
    <col min="2" max="2" width="16" customWidth="1"/>
    <col min="3" max="3" width="4" customWidth="1"/>
    <col min="4" max="4" width="10" customWidth="1"/>
    <col min="5" max="8" width="16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ht="24" customHeight="1" spans="1: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x14ac:dyDescent="0.25">
      <c r="A6" s="5" t="s">
        <v>11</v>
      </c>
      <c r="B6" s="6">
        <v>30</v>
      </c>
      <c r="D6" s="7">
        <f>IF(0&lt;$B$13,$B$6+0,"")</f>
      </c>
      <c r="E6" s="8">
        <f>B8</f>
      </c>
      <c r="F6" s="8">
        <f>IF(D6="","",$B$9*12)</f>
      </c>
      <c r="G6" s="8">
        <f>IF(D6="","",H6-E6-F6)</f>
      </c>
      <c r="H6" s="8">
        <f>IF(D6="","",IF($B$10=0,E6+F6,FV($B$10/12,12,-$B$9,-E6)))</f>
      </c>
    </row>
    <row r="7" spans="1:8" x14ac:dyDescent="0.25">
      <c r="A7" s="5" t="s">
        <v>12</v>
      </c>
      <c r="B7" s="6">
        <v>65</v>
      </c>
      <c r="D7" s="7">
        <f>IF(1&lt;$B$13,$B$6+1,"")</f>
      </c>
      <c r="E7" s="8">
        <f>IF(D7="","",H6)</f>
      </c>
      <c r="F7" s="8">
        <f>IF(D7="","",$B$9*12)</f>
      </c>
      <c r="G7" s="8">
        <f>IF(D7="","",H7-E7-F7)</f>
      </c>
      <c r="H7" s="8">
        <f>IF(D7="","",IF($B$10=0,E7+F7,FV($B$10/12,12,-$B$9,-E7)))</f>
      </c>
    </row>
    <row r="8" spans="1:8" x14ac:dyDescent="0.25">
      <c r="A8" s="5" t="s">
        <v>13</v>
      </c>
      <c r="B8" s="9">
        <v>50000</v>
      </c>
      <c r="D8" s="7">
        <f>IF(2&lt;$B$13,$B$6+2,"")</f>
      </c>
      <c r="E8" s="8">
        <f>IF(D8="","",H7)</f>
      </c>
      <c r="F8" s="8">
        <f>IF(D8="","",$B$9*12)</f>
      </c>
      <c r="G8" s="8">
        <f>IF(D8="","",H8-E8-F8)</f>
      </c>
      <c r="H8" s="8">
        <f>IF(D8="","",IF($B$10=0,E8+F8,FV($B$10/12,12,-$B$9,-E8)))</f>
      </c>
    </row>
    <row r="9" spans="1:8" x14ac:dyDescent="0.25">
      <c r="A9" s="5" t="s">
        <v>14</v>
      </c>
      <c r="B9" s="9">
        <v>1000</v>
      </c>
      <c r="D9" s="7">
        <f>IF(3&lt;$B$13,$B$6+3,"")</f>
      </c>
      <c r="E9" s="8">
        <f>IF(D9="","",H8)</f>
      </c>
      <c r="F9" s="8">
        <f>IF(D9="","",$B$9*12)</f>
      </c>
      <c r="G9" s="8">
        <f>IF(D9="","",H9-E9-F9)</f>
      </c>
      <c r="H9" s="8">
        <f>IF(D9="","",IF($B$10=0,E9+F9,FV($B$10/12,12,-$B$9,-E9)))</f>
      </c>
    </row>
    <row r="10" spans="1:8" x14ac:dyDescent="0.25">
      <c r="A10" s="5" t="s">
        <v>15</v>
      </c>
      <c r="B10" s="10">
        <v>0.07</v>
      </c>
      <c r="D10" s="7">
        <f>IF(4&lt;$B$13,$B$6+4,"")</f>
      </c>
      <c r="E10" s="8">
        <f>IF(D10="","",H9)</f>
      </c>
      <c r="F10" s="8">
        <f>IF(D10="","",$B$9*12)</f>
      </c>
      <c r="G10" s="8">
        <f>IF(D10="","",H10-E10-F10)</f>
      </c>
      <c r="H10" s="8">
        <f>IF(D10="","",IF($B$10=0,E10+F10,FV($B$10/12,12,-$B$9,-E10)))</f>
      </c>
    </row>
    <row r="11" spans="1:8" x14ac:dyDescent="0.25">
      <c r="A11" s="5" t="s">
        <v>16</v>
      </c>
      <c r="B11" s="9">
        <v>5000</v>
      </c>
      <c r="D11" s="7">
        <f>IF(5&lt;$B$13,$B$6+5,"")</f>
      </c>
      <c r="E11" s="8">
        <f>IF(D11="","",H10)</f>
      </c>
      <c r="F11" s="8">
        <f>IF(D11="","",$B$9*12)</f>
      </c>
      <c r="G11" s="8">
        <f>IF(D11="","",H11-E11-F11)</f>
      </c>
      <c r="H11" s="8">
        <f>IF(D11="","",IF($B$10=0,E11+F11,FV($B$10/12,12,-$B$9,-E11)))</f>
      </c>
    </row>
    <row r="12" spans="4:8" x14ac:dyDescent="0.25">
      <c r="D12" s="7">
        <f>IF(6&lt;$B$13,$B$6+6,"")</f>
      </c>
      <c r="E12" s="8">
        <f>IF(D12="","",H11)</f>
      </c>
      <c r="F12" s="8">
        <f>IF(D12="","",$B$9*12)</f>
      </c>
      <c r="G12" s="8">
        <f>IF(D12="","",H12-E12-F12)</f>
      </c>
      <c r="H12" s="8">
        <f>IF(D12="","",IF($B$10=0,E12+F12,FV($B$10/12,12,-$B$9,-E12)))</f>
      </c>
    </row>
    <row r="13" spans="1:8" x14ac:dyDescent="0.25">
      <c r="A13" s="5" t="s">
        <v>17</v>
      </c>
      <c r="B13" s="7">
        <f>B7-B6</f>
      </c>
      <c r="D13" s="7">
        <f>IF(7&lt;$B$13,$B$6+7,"")</f>
      </c>
      <c r="E13" s="8">
        <f>IF(D13="","",H12)</f>
      </c>
      <c r="F13" s="8">
        <f>IF(D13="","",$B$9*12)</f>
      </c>
      <c r="G13" s="8">
        <f>IF(D13="","",H13-E13-F13)</f>
      </c>
      <c r="H13" s="8">
        <f>IF(D13="","",IF($B$10=0,E13+F13,FV($B$10/12,12,-$B$9,-E13)))</f>
      </c>
    </row>
    <row r="14" spans="1:8" x14ac:dyDescent="0.25">
      <c r="A14" s="5" t="s">
        <v>18</v>
      </c>
      <c r="B14" s="8">
        <f>IF(B10=0,B8+B9*B13*12,FV(B10/12,B13*12,-B9,-B8))</f>
      </c>
      <c r="D14" s="7">
        <f>IF(8&lt;$B$13,$B$6+8,"")</f>
      </c>
      <c r="E14" s="8">
        <f>IF(D14="","",H13)</f>
      </c>
      <c r="F14" s="8">
        <f>IF(D14="","",$B$9*12)</f>
      </c>
      <c r="G14" s="8">
        <f>IF(D14="","",H14-E14-F14)</f>
      </c>
      <c r="H14" s="8">
        <f>IF(D14="","",IF($B$10=0,E14+F14,FV($B$10/12,12,-$B$9,-E14)))</f>
      </c>
    </row>
    <row r="15" spans="1:8" x14ac:dyDescent="0.25">
      <c r="A15" s="5" t="s">
        <v>19</v>
      </c>
      <c r="B15" s="8">
        <f>B11*12*25</f>
      </c>
      <c r="D15" s="7">
        <f>IF(9&lt;$B$13,$B$6+9,"")</f>
      </c>
      <c r="E15" s="8">
        <f>IF(D15="","",H14)</f>
      </c>
      <c r="F15" s="8">
        <f>IF(D15="","",$B$9*12)</f>
      </c>
      <c r="G15" s="8">
        <f>IF(D15="","",H15-E15-F15)</f>
      </c>
      <c r="H15" s="8">
        <f>IF(D15="","",IF($B$10=0,E15+F15,FV($B$10/12,12,-$B$9,-E15)))</f>
      </c>
    </row>
    <row r="16" spans="1:8" x14ac:dyDescent="0.25">
      <c r="A16" s="11" t="s">
        <v>20</v>
      </c>
      <c r="B16" s="12">
        <f>B14-B15</f>
      </c>
      <c r="D16" s="7">
        <f>IF(10&lt;$B$13,$B$6+10,"")</f>
      </c>
      <c r="E16" s="8">
        <f>IF(D16="","",H15)</f>
      </c>
      <c r="F16" s="8">
        <f>IF(D16="","",$B$9*12)</f>
      </c>
      <c r="G16" s="8">
        <f>IF(D16="","",H16-E16-F16)</f>
      </c>
      <c r="H16" s="8">
        <f>IF(D16="","",IF($B$10=0,E16+F16,FV($B$10/12,12,-$B$9,-E16)))</f>
      </c>
    </row>
    <row r="17" spans="1:8" x14ac:dyDescent="0.25">
      <c r="A17" s="5" t="s">
        <v>21</v>
      </c>
      <c r="B17" s="8">
        <f>MAX(0,IF(B10=0,(B15-B8)/(B13*12),(B15-B8*(1+B10/12)^(B13*12))/(((1+B10/12)^(B13*12)-1)/(B10/12))))</f>
      </c>
      <c r="D17" s="7">
        <f>IF(11&lt;$B$13,$B$6+11,"")</f>
      </c>
      <c r="E17" s="8">
        <f>IF(D17="","",H16)</f>
      </c>
      <c r="F17" s="8">
        <f>IF(D17="","",$B$9*12)</f>
      </c>
      <c r="G17" s="8">
        <f>IF(D17="","",H17-E17-F17)</f>
      </c>
      <c r="H17" s="8">
        <f>IF(D17="","",IF($B$10=0,E17+F17,FV($B$10/12,12,-$B$9,-E17)))</f>
      </c>
    </row>
    <row r="18" spans="4:8" x14ac:dyDescent="0.25">
      <c r="D18" s="7">
        <f>IF(12&lt;$B$13,$B$6+12,"")</f>
      </c>
      <c r="E18" s="8">
        <f>IF(D18="","",H17)</f>
      </c>
      <c r="F18" s="8">
        <f>IF(D18="","",$B$9*12)</f>
      </c>
      <c r="G18" s="8">
        <f>IF(D18="","",H18-E18-F18)</f>
      </c>
      <c r="H18" s="8">
        <f>IF(D18="","",IF($B$10=0,E18+F18,FV($B$10/12,12,-$B$9,-E18)))</f>
      </c>
    </row>
    <row r="19" ht="28" customHeight="1" spans="1:8" x14ac:dyDescent="0.25">
      <c r="A19" s="13" t="s">
        <v>22</v>
      </c>
      <c r="B19" s="13"/>
      <c r="D19" s="7">
        <f>IF(13&lt;$B$13,$B$6+13,"")</f>
      </c>
      <c r="E19" s="8">
        <f>IF(D19="","",H18)</f>
      </c>
      <c r="F19" s="8">
        <f>IF(D19="","",$B$9*12)</f>
      </c>
      <c r="G19" s="8">
        <f>IF(D19="","",H19-E19-F19)</f>
      </c>
      <c r="H19" s="8">
        <f>IF(D19="","",IF($B$10=0,E19+F19,FV($B$10/12,12,-$B$9,-E19)))</f>
      </c>
    </row>
    <row r="20" spans="4:8" x14ac:dyDescent="0.25">
      <c r="D20" s="7">
        <f>IF(14&lt;$B$13,$B$6+14,"")</f>
      </c>
      <c r="E20" s="8">
        <f>IF(D20="","",H19)</f>
      </c>
      <c r="F20" s="8">
        <f>IF(D20="","",$B$9*12)</f>
      </c>
      <c r="G20" s="8">
        <f>IF(D20="","",H20-E20-F20)</f>
      </c>
      <c r="H20" s="8">
        <f>IF(D20="","",IF($B$10=0,E20+F20,FV($B$10/12,12,-$B$9,-E20)))</f>
      </c>
    </row>
    <row r="21" spans="4:8" x14ac:dyDescent="0.25">
      <c r="D21" s="7">
        <f>IF(15&lt;$B$13,$B$6+15,"")</f>
      </c>
      <c r="E21" s="8">
        <f>IF(D21="","",H20)</f>
      </c>
      <c r="F21" s="8">
        <f>IF(D21="","",$B$9*12)</f>
      </c>
      <c r="G21" s="8">
        <f>IF(D21="","",H21-E21-F21)</f>
      </c>
      <c r="H21" s="8">
        <f>IF(D21="","",IF($B$10=0,E21+F21,FV($B$10/12,12,-$B$9,-E21)))</f>
      </c>
    </row>
    <row r="22" spans="4:8" x14ac:dyDescent="0.25">
      <c r="D22" s="7">
        <f>IF(16&lt;$B$13,$B$6+16,"")</f>
      </c>
      <c r="E22" s="8">
        <f>IF(D22="","",H21)</f>
      </c>
      <c r="F22" s="8">
        <f>IF(D22="","",$B$9*12)</f>
      </c>
      <c r="G22" s="8">
        <f>IF(D22="","",H22-E22-F22)</f>
      </c>
      <c r="H22" s="8">
        <f>IF(D22="","",IF($B$10=0,E22+F22,FV($B$10/12,12,-$B$9,-E22)))</f>
      </c>
    </row>
    <row r="23" spans="4:8" x14ac:dyDescent="0.25">
      <c r="D23" s="7">
        <f>IF(17&lt;$B$13,$B$6+17,"")</f>
      </c>
      <c r="E23" s="8">
        <f>IF(D23="","",H22)</f>
      </c>
      <c r="F23" s="8">
        <f>IF(D23="","",$B$9*12)</f>
      </c>
      <c r="G23" s="8">
        <f>IF(D23="","",H23-E23-F23)</f>
      </c>
      <c r="H23" s="8">
        <f>IF(D23="","",IF($B$10=0,E23+F23,FV($B$10/12,12,-$B$9,-E23)))</f>
      </c>
    </row>
    <row r="24" spans="4:8" x14ac:dyDescent="0.25">
      <c r="D24" s="7">
        <f>IF(18&lt;$B$13,$B$6+18,"")</f>
      </c>
      <c r="E24" s="8">
        <f>IF(D24="","",H23)</f>
      </c>
      <c r="F24" s="8">
        <f>IF(D24="","",$B$9*12)</f>
      </c>
      <c r="G24" s="8">
        <f>IF(D24="","",H24-E24-F24)</f>
      </c>
      <c r="H24" s="8">
        <f>IF(D24="","",IF($B$10=0,E24+F24,FV($B$10/12,12,-$B$9,-E24)))</f>
      </c>
    </row>
    <row r="25" spans="4:8" x14ac:dyDescent="0.25">
      <c r="D25" s="7">
        <f>IF(19&lt;$B$13,$B$6+19,"")</f>
      </c>
      <c r="E25" s="8">
        <f>IF(D25="","",H24)</f>
      </c>
      <c r="F25" s="8">
        <f>IF(D25="","",$B$9*12)</f>
      </c>
      <c r="G25" s="8">
        <f>IF(D25="","",H25-E25-F25)</f>
      </c>
      <c r="H25" s="8">
        <f>IF(D25="","",IF($B$10=0,E25+F25,FV($B$10/12,12,-$B$9,-E25)))</f>
      </c>
    </row>
    <row r="26" spans="4:8" x14ac:dyDescent="0.25">
      <c r="D26" s="7">
        <f>IF(20&lt;$B$13,$B$6+20,"")</f>
      </c>
      <c r="E26" s="8">
        <f>IF(D26="","",H25)</f>
      </c>
      <c r="F26" s="8">
        <f>IF(D26="","",$B$9*12)</f>
      </c>
      <c r="G26" s="8">
        <f>IF(D26="","",H26-E26-F26)</f>
      </c>
      <c r="H26" s="8">
        <f>IF(D26="","",IF($B$10=0,E26+F26,FV($B$10/12,12,-$B$9,-E26)))</f>
      </c>
    </row>
    <row r="27" spans="4:8" x14ac:dyDescent="0.25">
      <c r="D27" s="7">
        <f>IF(21&lt;$B$13,$B$6+21,"")</f>
      </c>
      <c r="E27" s="8">
        <f>IF(D27="","",H26)</f>
      </c>
      <c r="F27" s="8">
        <f>IF(D27="","",$B$9*12)</f>
      </c>
      <c r="G27" s="8">
        <f>IF(D27="","",H27-E27-F27)</f>
      </c>
      <c r="H27" s="8">
        <f>IF(D27="","",IF($B$10=0,E27+F27,FV($B$10/12,12,-$B$9,-E27)))</f>
      </c>
    </row>
    <row r="28" spans="4:8" x14ac:dyDescent="0.25">
      <c r="D28" s="7">
        <f>IF(22&lt;$B$13,$B$6+22,"")</f>
      </c>
      <c r="E28" s="8">
        <f>IF(D28="","",H27)</f>
      </c>
      <c r="F28" s="8">
        <f>IF(D28="","",$B$9*12)</f>
      </c>
      <c r="G28" s="8">
        <f>IF(D28="","",H28-E28-F28)</f>
      </c>
      <c r="H28" s="8">
        <f>IF(D28="","",IF($B$10=0,E28+F28,FV($B$10/12,12,-$B$9,-E28)))</f>
      </c>
    </row>
    <row r="29" spans="4:8" x14ac:dyDescent="0.25">
      <c r="D29" s="7">
        <f>IF(23&lt;$B$13,$B$6+23,"")</f>
      </c>
      <c r="E29" s="8">
        <f>IF(D29="","",H28)</f>
      </c>
      <c r="F29" s="8">
        <f>IF(D29="","",$B$9*12)</f>
      </c>
      <c r="G29" s="8">
        <f>IF(D29="","",H29-E29-F29)</f>
      </c>
      <c r="H29" s="8">
        <f>IF(D29="","",IF($B$10=0,E29+F29,FV($B$10/12,12,-$B$9,-E29)))</f>
      </c>
    </row>
    <row r="30" spans="4:8" x14ac:dyDescent="0.25">
      <c r="D30" s="7">
        <f>IF(24&lt;$B$13,$B$6+24,"")</f>
      </c>
      <c r="E30" s="8">
        <f>IF(D30="","",H29)</f>
      </c>
      <c r="F30" s="8">
        <f>IF(D30="","",$B$9*12)</f>
      </c>
      <c r="G30" s="8">
        <f>IF(D30="","",H30-E30-F30)</f>
      </c>
      <c r="H30" s="8">
        <f>IF(D30="","",IF($B$10=0,E30+F30,FV($B$10/12,12,-$B$9,-E30)))</f>
      </c>
    </row>
    <row r="31" spans="4:8" x14ac:dyDescent="0.25">
      <c r="D31" s="7">
        <f>IF(25&lt;$B$13,$B$6+25,"")</f>
      </c>
      <c r="E31" s="8">
        <f>IF(D31="","",H30)</f>
      </c>
      <c r="F31" s="8">
        <f>IF(D31="","",$B$9*12)</f>
      </c>
      <c r="G31" s="8">
        <f>IF(D31="","",H31-E31-F31)</f>
      </c>
      <c r="H31" s="8">
        <f>IF(D31="","",IF($B$10=0,E31+F31,FV($B$10/12,12,-$B$9,-E31)))</f>
      </c>
    </row>
    <row r="32" spans="4:8" x14ac:dyDescent="0.25">
      <c r="D32" s="7">
        <f>IF(26&lt;$B$13,$B$6+26,"")</f>
      </c>
      <c r="E32" s="8">
        <f>IF(D32="","",H31)</f>
      </c>
      <c r="F32" s="8">
        <f>IF(D32="","",$B$9*12)</f>
      </c>
      <c r="G32" s="8">
        <f>IF(D32="","",H32-E32-F32)</f>
      </c>
      <c r="H32" s="8">
        <f>IF(D32="","",IF($B$10=0,E32+F32,FV($B$10/12,12,-$B$9,-E32)))</f>
      </c>
    </row>
    <row r="33" spans="4:8" x14ac:dyDescent="0.25">
      <c r="D33" s="7">
        <f>IF(27&lt;$B$13,$B$6+27,"")</f>
      </c>
      <c r="E33" s="8">
        <f>IF(D33="","",H32)</f>
      </c>
      <c r="F33" s="8">
        <f>IF(D33="","",$B$9*12)</f>
      </c>
      <c r="G33" s="8">
        <f>IF(D33="","",H33-E33-F33)</f>
      </c>
      <c r="H33" s="8">
        <f>IF(D33="","",IF($B$10=0,E33+F33,FV($B$10/12,12,-$B$9,-E33)))</f>
      </c>
    </row>
    <row r="34" spans="4:8" x14ac:dyDescent="0.25">
      <c r="D34" s="7">
        <f>IF(28&lt;$B$13,$B$6+28,"")</f>
      </c>
      <c r="E34" s="8">
        <f>IF(D34="","",H33)</f>
      </c>
      <c r="F34" s="8">
        <f>IF(D34="","",$B$9*12)</f>
      </c>
      <c r="G34" s="8">
        <f>IF(D34="","",H34-E34-F34)</f>
      </c>
      <c r="H34" s="8">
        <f>IF(D34="","",IF($B$10=0,E34+F34,FV($B$10/12,12,-$B$9,-E34)))</f>
      </c>
    </row>
    <row r="35" spans="4:8" x14ac:dyDescent="0.25">
      <c r="D35" s="7">
        <f>IF(29&lt;$B$13,$B$6+29,"")</f>
      </c>
      <c r="E35" s="8">
        <f>IF(D35="","",H34)</f>
      </c>
      <c r="F35" s="8">
        <f>IF(D35="","",$B$9*12)</f>
      </c>
      <c r="G35" s="8">
        <f>IF(D35="","",H35-E35-F35)</f>
      </c>
      <c r="H35" s="8">
        <f>IF(D35="","",IF($B$10=0,E35+F35,FV($B$10/12,12,-$B$9,-E35)))</f>
      </c>
    </row>
    <row r="36" spans="4:8" x14ac:dyDescent="0.25">
      <c r="D36" s="7">
        <f>IF(30&lt;$B$13,$B$6+30,"")</f>
      </c>
      <c r="E36" s="8">
        <f>IF(D36="","",H35)</f>
      </c>
      <c r="F36" s="8">
        <f>IF(D36="","",$B$9*12)</f>
      </c>
      <c r="G36" s="8">
        <f>IF(D36="","",H36-E36-F36)</f>
      </c>
      <c r="H36" s="8">
        <f>IF(D36="","",IF($B$10=0,E36+F36,FV($B$10/12,12,-$B$9,-E36)))</f>
      </c>
    </row>
    <row r="37" spans="4:8" x14ac:dyDescent="0.25">
      <c r="D37" s="7">
        <f>IF(31&lt;$B$13,$B$6+31,"")</f>
      </c>
      <c r="E37" s="8">
        <f>IF(D37="","",H36)</f>
      </c>
      <c r="F37" s="8">
        <f>IF(D37="","",$B$9*12)</f>
      </c>
      <c r="G37" s="8">
        <f>IF(D37="","",H37-E37-F37)</f>
      </c>
      <c r="H37" s="8">
        <f>IF(D37="","",IF($B$10=0,E37+F37,FV($B$10/12,12,-$B$9,-E37)))</f>
      </c>
    </row>
    <row r="38" spans="4:8" x14ac:dyDescent="0.25">
      <c r="D38" s="7">
        <f>IF(32&lt;$B$13,$B$6+32,"")</f>
      </c>
      <c r="E38" s="8">
        <f>IF(D38="","",H37)</f>
      </c>
      <c r="F38" s="8">
        <f>IF(D38="","",$B$9*12)</f>
      </c>
      <c r="G38" s="8">
        <f>IF(D38="","",H38-E38-F38)</f>
      </c>
      <c r="H38" s="8">
        <f>IF(D38="","",IF($B$10=0,E38+F38,FV($B$10/12,12,-$B$9,-E38)))</f>
      </c>
    </row>
    <row r="39" spans="4:8" x14ac:dyDescent="0.25">
      <c r="D39" s="7">
        <f>IF(33&lt;$B$13,$B$6+33,"")</f>
      </c>
      <c r="E39" s="8">
        <f>IF(D39="","",H38)</f>
      </c>
      <c r="F39" s="8">
        <f>IF(D39="","",$B$9*12)</f>
      </c>
      <c r="G39" s="8">
        <f>IF(D39="","",H39-E39-F39)</f>
      </c>
      <c r="H39" s="8">
        <f>IF(D39="","",IF($B$10=0,E39+F39,FV($B$10/12,12,-$B$9,-E39)))</f>
      </c>
    </row>
    <row r="40" spans="4:8" x14ac:dyDescent="0.25">
      <c r="D40" s="7">
        <f>IF(34&lt;$B$13,$B$6+34,"")</f>
      </c>
      <c r="E40" s="8">
        <f>IF(D40="","",H39)</f>
      </c>
      <c r="F40" s="8">
        <f>IF(D40="","",$B$9*12)</f>
      </c>
      <c r="G40" s="8">
        <f>IF(D40="","",H40-E40-F40)</f>
      </c>
      <c r="H40" s="8">
        <f>IF(D40="","",IF($B$10=0,E40+F40,FV($B$10/12,12,-$B$9,-E40)))</f>
      </c>
    </row>
    <row r="41" spans="4:8" x14ac:dyDescent="0.25">
      <c r="D41" s="7">
        <f>IF(35&lt;$B$13,$B$6+35,"")</f>
      </c>
      <c r="E41" s="8">
        <f>IF(D41="","",H40)</f>
      </c>
      <c r="F41" s="8">
        <f>IF(D41="","",$B$9*12)</f>
      </c>
      <c r="G41" s="8">
        <f>IF(D41="","",H41-E41-F41)</f>
      </c>
      <c r="H41" s="8">
        <f>IF(D41="","",IF($B$10=0,E41+F41,FV($B$10/12,12,-$B$9,-E41)))</f>
      </c>
    </row>
    <row r="42" spans="4:8" x14ac:dyDescent="0.25">
      <c r="D42" s="7">
        <f>IF(36&lt;$B$13,$B$6+36,"")</f>
      </c>
      <c r="E42" s="8">
        <f>IF(D42="","",H41)</f>
      </c>
      <c r="F42" s="8">
        <f>IF(D42="","",$B$9*12)</f>
      </c>
      <c r="G42" s="8">
        <f>IF(D42="","",H42-E42-F42)</f>
      </c>
      <c r="H42" s="8">
        <f>IF(D42="","",IF($B$10=0,E42+F42,FV($B$10/12,12,-$B$9,-E42)))</f>
      </c>
    </row>
    <row r="43" spans="4:8" x14ac:dyDescent="0.25">
      <c r="D43" s="7">
        <f>IF(37&lt;$B$13,$B$6+37,"")</f>
      </c>
      <c r="E43" s="8">
        <f>IF(D43="","",H42)</f>
      </c>
      <c r="F43" s="8">
        <f>IF(D43="","",$B$9*12)</f>
      </c>
      <c r="G43" s="8">
        <f>IF(D43="","",H43-E43-F43)</f>
      </c>
      <c r="H43" s="8">
        <f>IF(D43="","",IF($B$10=0,E43+F43,FV($B$10/12,12,-$B$9,-E43)))</f>
      </c>
    </row>
    <row r="44" spans="4:8" x14ac:dyDescent="0.25">
      <c r="D44" s="7">
        <f>IF(38&lt;$B$13,$B$6+38,"")</f>
      </c>
      <c r="E44" s="8">
        <f>IF(D44="","",H43)</f>
      </c>
      <c r="F44" s="8">
        <f>IF(D44="","",$B$9*12)</f>
      </c>
      <c r="G44" s="8">
        <f>IF(D44="","",H44-E44-F44)</f>
      </c>
      <c r="H44" s="8">
        <f>IF(D44="","",IF($B$10=0,E44+F44,FV($B$10/12,12,-$B$9,-E44)))</f>
      </c>
    </row>
    <row r="45" spans="4:8" x14ac:dyDescent="0.25">
      <c r="D45" s="7">
        <f>IF(39&lt;$B$13,$B$6+39,"")</f>
      </c>
      <c r="E45" s="8">
        <f>IF(D45="","",H44)</f>
      </c>
      <c r="F45" s="8">
        <f>IF(D45="","",$B$9*12)</f>
      </c>
      <c r="G45" s="8">
        <f>IF(D45="","",H45-E45-F45)</f>
      </c>
      <c r="H45" s="8">
        <f>IF(D45="","",IF($B$10=0,E45+F45,FV($B$10/12,12,-$B$9,-E45)))</f>
      </c>
    </row>
    <row r="46" spans="4:8" x14ac:dyDescent="0.25">
      <c r="D46" s="7">
        <f>IF(40&lt;$B$13,$B$6+40,"")</f>
      </c>
      <c r="E46" s="8">
        <f>IF(D46="","",H45)</f>
      </c>
      <c r="F46" s="8">
        <f>IF(D46="","",$B$9*12)</f>
      </c>
      <c r="G46" s="8">
        <f>IF(D46="","",H46-E46-F46)</f>
      </c>
      <c r="H46" s="8">
        <f>IF(D46="","",IF($B$10=0,E46+F46,FV($B$10/12,12,-$B$9,-E46)))</f>
      </c>
    </row>
    <row r="47" spans="4:8" x14ac:dyDescent="0.25">
      <c r="D47" s="7">
        <f>IF(41&lt;$B$13,$B$6+41,"")</f>
      </c>
      <c r="E47" s="8">
        <f>IF(D47="","",H46)</f>
      </c>
      <c r="F47" s="8">
        <f>IF(D47="","",$B$9*12)</f>
      </c>
      <c r="G47" s="8">
        <f>IF(D47="","",H47-E47-F47)</f>
      </c>
      <c r="H47" s="8">
        <f>IF(D47="","",IF($B$10=0,E47+F47,FV($B$10/12,12,-$B$9,-E47)))</f>
      </c>
    </row>
    <row r="48" spans="4:8" x14ac:dyDescent="0.25">
      <c r="D48" s="7">
        <f>IF(42&lt;$B$13,$B$6+42,"")</f>
      </c>
      <c r="E48" s="8">
        <f>IF(D48="","",H47)</f>
      </c>
      <c r="F48" s="8">
        <f>IF(D48="","",$B$9*12)</f>
      </c>
      <c r="G48" s="8">
        <f>IF(D48="","",H48-E48-F48)</f>
      </c>
      <c r="H48" s="8">
        <f>IF(D48="","",IF($B$10=0,E48+F48,FV($B$10/12,12,-$B$9,-E48)))</f>
      </c>
    </row>
    <row r="49" spans="4:8" x14ac:dyDescent="0.25">
      <c r="D49" s="7">
        <f>IF(43&lt;$B$13,$B$6+43,"")</f>
      </c>
      <c r="E49" s="8">
        <f>IF(D49="","",H48)</f>
      </c>
      <c r="F49" s="8">
        <f>IF(D49="","",$B$9*12)</f>
      </c>
      <c r="G49" s="8">
        <f>IF(D49="","",H49-E49-F49)</f>
      </c>
      <c r="H49" s="8">
        <f>IF(D49="","",IF($B$10=0,E49+F49,FV($B$10/12,12,-$B$9,-E49)))</f>
      </c>
    </row>
    <row r="50" spans="4:8" x14ac:dyDescent="0.25">
      <c r="D50" s="7">
        <f>IF(44&lt;$B$13,$B$6+44,"")</f>
      </c>
      <c r="E50" s="8">
        <f>IF(D50="","",H49)</f>
      </c>
      <c r="F50" s="8">
        <f>IF(D50="","",$B$9*12)</f>
      </c>
      <c r="G50" s="8">
        <f>IF(D50="","",H50-E50-F50)</f>
      </c>
      <c r="H50" s="8">
        <f>IF(D50="","",IF($B$10=0,E50+F50,FV($B$10/12,12,-$B$9,-E50)))</f>
      </c>
    </row>
    <row r="51" spans="4:8" x14ac:dyDescent="0.25">
      <c r="D51" s="7">
        <f>IF(45&lt;$B$13,$B$6+45,"")</f>
      </c>
      <c r="E51" s="8">
        <f>IF(D51="","",H50)</f>
      </c>
      <c r="F51" s="8">
        <f>IF(D51="","",$B$9*12)</f>
      </c>
      <c r="G51" s="8">
        <f>IF(D51="","",H51-E51-F51)</f>
      </c>
      <c r="H51" s="8">
        <f>IF(D51="","",IF($B$10=0,E51+F51,FV($B$10/12,12,-$B$9,-E51)))</f>
      </c>
    </row>
    <row r="52" spans="4:8" x14ac:dyDescent="0.25">
      <c r="D52" s="7">
        <f>IF(46&lt;$B$13,$B$6+46,"")</f>
      </c>
      <c r="E52" s="8">
        <f>IF(D52="","",H51)</f>
      </c>
      <c r="F52" s="8">
        <f>IF(D52="","",$B$9*12)</f>
      </c>
      <c r="G52" s="8">
        <f>IF(D52="","",H52-E52-F52)</f>
      </c>
      <c r="H52" s="8">
        <f>IF(D52="","",IF($B$10=0,E52+F52,FV($B$10/12,12,-$B$9,-E52)))</f>
      </c>
    </row>
    <row r="53" spans="4:8" x14ac:dyDescent="0.25">
      <c r="D53" s="7">
        <f>IF(47&lt;$B$13,$B$6+47,"")</f>
      </c>
      <c r="E53" s="8">
        <f>IF(D53="","",H52)</f>
      </c>
      <c r="F53" s="8">
        <f>IF(D53="","",$B$9*12)</f>
      </c>
      <c r="G53" s="8">
        <f>IF(D53="","",H53-E53-F53)</f>
      </c>
      <c r="H53" s="8">
        <f>IF(D53="","",IF($B$10=0,E53+F53,FV($B$10/12,12,-$B$9,-E53)))</f>
      </c>
    </row>
    <row r="54" spans="4:8" x14ac:dyDescent="0.25">
      <c r="D54" s="7">
        <f>IF(48&lt;$B$13,$B$6+48,"")</f>
      </c>
      <c r="E54" s="8">
        <f>IF(D54="","",H53)</f>
      </c>
      <c r="F54" s="8">
        <f>IF(D54="","",$B$9*12)</f>
      </c>
      <c r="G54" s="8">
        <f>IF(D54="","",H54-E54-F54)</f>
      </c>
      <c r="H54" s="8">
        <f>IF(D54="","",IF($B$10=0,E54+F54,FV($B$10/12,12,-$B$9,-E54)))</f>
      </c>
    </row>
    <row r="55" spans="4:8" x14ac:dyDescent="0.25">
      <c r="D55" s="7">
        <f>IF(49&lt;$B$13,$B$6+49,"")</f>
      </c>
      <c r="E55" s="8">
        <f>IF(D55="","",H54)</f>
      </c>
      <c r="F55" s="8">
        <f>IF(D55="","",$B$9*12)</f>
      </c>
      <c r="G55" s="8">
        <f>IF(D55="","",H55-E55-F55)</f>
      </c>
      <c r="H55" s="8">
        <f>IF(D55="","",IF($B$10=0,E55+F55,FV($B$10/12,12,-$B$9,-E55)))</f>
      </c>
    </row>
  </sheetData>
  <mergeCells count="4">
    <mergeCell ref="A1:H1"/>
    <mergeCell ref="A2:H2"/>
    <mergeCell ref="A3:H3"/>
    <mergeCell ref="A19:B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Retirement Projection Worksheet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